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trath-my.sharepoint.com/personal/patrick_thomson_strath_ac_uk/Documents/Documents/Ideas and Projects/Spectroscopy in an Envelope/Website contents and teacher-facing resources V0.5/"/>
    </mc:Choice>
  </mc:AlternateContent>
  <xr:revisionPtr revIDLastSave="3" documentId="8_{90F18EDA-AD33-46CB-9B1B-B377147BDD6A}" xr6:coauthVersionLast="47" xr6:coauthVersionMax="47" xr10:uidLastSave="{9AC6A776-5712-4B67-9B4C-9255FA11D496}"/>
  <bookViews>
    <workbookView xWindow="-110" yWindow="-110" windowWidth="38620" windowHeight="21100" xr2:uid="{00000000-000D-0000-FFFF-FFFF00000000}"/>
  </bookViews>
  <sheets>
    <sheet name="Chart ready to take data" sheetId="2" r:id="rId1"/>
    <sheet name="Chart with example 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2" l="1"/>
  <c r="K25" i="2"/>
  <c r="K26" i="2" s="1"/>
  <c r="L23" i="2"/>
  <c r="K26" i="1"/>
  <c r="K25" i="1"/>
  <c r="A42" i="2"/>
  <c r="C15" i="2"/>
  <c r="F29" i="2" s="1"/>
  <c r="G29" i="2" s="1"/>
  <c r="C12" i="2"/>
  <c r="C12" i="1"/>
  <c r="A42" i="1"/>
  <c r="L23" i="1"/>
  <c r="L26" i="1"/>
  <c r="C15" i="1"/>
  <c r="F27" i="1" s="1"/>
  <c r="G27" i="1" s="1"/>
  <c r="F27" i="2" l="1"/>
  <c r="G27" i="2" s="1"/>
  <c r="F23" i="2"/>
  <c r="G23" i="2" s="1"/>
  <c r="F24" i="2"/>
  <c r="G24" i="2" s="1"/>
  <c r="F26" i="2"/>
  <c r="G26" i="2" s="1"/>
  <c r="F28" i="2"/>
  <c r="G28" i="2" s="1"/>
  <c r="H21" i="2"/>
  <c r="F25" i="2"/>
  <c r="G25" i="2" s="1"/>
  <c r="H21" i="1"/>
  <c r="F28" i="1"/>
  <c r="G28" i="1" s="1"/>
  <c r="F29" i="1"/>
  <c r="G29" i="1" s="1"/>
  <c r="F23" i="1"/>
  <c r="G23" i="1" s="1"/>
  <c r="F24" i="1"/>
  <c r="G24" i="1" s="1"/>
  <c r="F25" i="1"/>
  <c r="G25" i="1" s="1"/>
  <c r="F26" i="1"/>
  <c r="G26" i="1" s="1"/>
</calcChain>
</file>

<file path=xl/sharedStrings.xml><?xml version="1.0" encoding="utf-8"?>
<sst xmlns="http://schemas.openxmlformats.org/spreadsheetml/2006/main" count="50" uniqueCount="24">
  <si>
    <t>mV</t>
  </si>
  <si>
    <t>reading/mV</t>
  </si>
  <si>
    <t>Enter each of your concentrations into the first column, and the associated reading from the voltmeter into the second column. You may not need to use every cell.</t>
  </si>
  <si>
    <t>Concentration may have different units - as long as they are consistent, this helper will work. Modify the heading if needed.</t>
  </si>
  <si>
    <t>% Transmittance</t>
  </si>
  <si>
    <t>Average blank reading</t>
  </si>
  <si>
    <t>Absorbance</t>
  </si>
  <si>
    <t>Absorbance will calculate automatically, and update the chart.</t>
  </si>
  <si>
    <t>Chart title, do not change</t>
  </si>
  <si>
    <t>How to use this spreadsheet: enter data into green cells. Read results from yellow cells. Units are in orange, change only if needed</t>
  </si>
  <si>
    <t>Variance: if this value is over 5%, you may need to replace the batteries and re-take your data, since the light intensity is dropping too rapidly and your results are no longer accurate.</t>
  </si>
  <si>
    <t>Take a voltage reading from a cuvette of clear water and record it here, as a number, with no units. Make sure the cuvette is oriented correctly (clear side in the path of the light).</t>
  </si>
  <si>
    <t>Variance</t>
  </si>
  <si>
    <r>
      <t>Concentration/</t>
    </r>
    <r>
      <rPr>
        <sz val="11"/>
        <color theme="1"/>
        <rFont val="Aptos Narrow"/>
        <family val="2"/>
      </rPr>
      <t>μ</t>
    </r>
    <r>
      <rPr>
        <sz val="11"/>
        <color theme="1"/>
        <rFont val="Calibri"/>
        <family val="2"/>
        <scheme val="minor"/>
      </rPr>
      <t>M</t>
    </r>
  </si>
  <si>
    <t>Absorbance accuracy threshold. Absorbance values above this number will not be reliable. Values above 1, but below this threshold, *may* be reliable, so treat with caution</t>
  </si>
  <si>
    <t>Predict a reading from the line of best fit. Enter a voltage here for a new reading, along with a new blank reading (if different). Concentration will be predicted</t>
  </si>
  <si>
    <t>blank/mV</t>
  </si>
  <si>
    <t>Abs</t>
  </si>
  <si>
    <t>Copyright University of Strathclyde - may not be shared or re-used without permission.</t>
  </si>
  <si>
    <t xml:space="preserve">Provided as part of the “Spectroscopy in an Envelope” project, version 0.5, prepared March 2026. </t>
  </si>
  <si>
    <t>Table of measurements</t>
  </si>
  <si>
    <t>Take a series of measurements. Enter them in the table of measurements, further down the page.</t>
  </si>
  <si>
    <t>At the end of your series of measurements, take a water background again. If it's slightly different, record the new value here. If it's very different, check the cuvette is oriented correctly and the batteries are not running down.</t>
  </si>
  <si>
    <t xml:space="preserve">Provided as part of the “Spectroscopy in an Envelope” project, version 0.51, prepared April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</si>
</sst>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9" fontId="0" fillId="5" borderId="0" xfId="1" applyFont="1" applyFill="1"/>
    <xf numFmtId="0" fontId="0" fillId="5" borderId="0" xfId="0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left"/>
    </xf>
    <xf numFmtId="164" fontId="0" fillId="5" borderId="0" xfId="0" applyNumberFormat="1" applyFill="1"/>
    <xf numFmtId="0" fontId="2" fillId="4" borderId="0" xfId="0" applyFont="1" applyFill="1"/>
    <xf numFmtId="2" fontId="0" fillId="5" borderId="0" xfId="0" applyNumberFormat="1" applyFill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'Chart ready to take data'!$A$42</c:f>
              <c:strCache>
                <c:ptCount val="1"/>
                <c:pt idx="0">
                  <c:v>Absorbance vs. Concentration/μM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2409098862642175"/>
                  <c:y val="-7.560258092738407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'Chart ready to take data'!$C$23:$C$29</c:f>
              <c:numCache>
                <c:formatCode>General</c:formatCode>
                <c:ptCount val="7"/>
              </c:numCache>
            </c:numRef>
          </c:xVal>
          <c:yVal>
            <c:numRef>
              <c:f>'Chart ready to take data'!$G$23:$G$29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CD8-4DFB-9CCA-6B76F0330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5786000"/>
        <c:axId val="660724032"/>
      </c:scatterChart>
      <c:valAx>
        <c:axId val="1695786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'Chart ready to take data'!$C$22</c:f>
              <c:strCache>
                <c:ptCount val="1"/>
                <c:pt idx="0">
                  <c:v>Concentration/μM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724032"/>
        <c:crosses val="autoZero"/>
        <c:crossBetween val="midCat"/>
      </c:valAx>
      <c:valAx>
        <c:axId val="660724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'Chart ready to take data'!$G$22</c:f>
              <c:strCache>
                <c:ptCount val="1"/>
                <c:pt idx="0">
                  <c:v>Absorbance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57860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'Chart with example data'!$A$42</c:f>
              <c:strCache>
                <c:ptCount val="1"/>
                <c:pt idx="0">
                  <c:v>Absorbance vs. Concentration/μM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2409098862642175"/>
                  <c:y val="-7.560258092738407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'Chart with example data'!$C$23:$C$29</c:f>
              <c:numCache>
                <c:formatCode>General</c:formatCode>
                <c:ptCount val="7"/>
                <c:pt idx="0">
                  <c:v>200</c:v>
                </c:pt>
                <c:pt idx="1">
                  <c:v>100</c:v>
                </c:pt>
                <c:pt idx="2">
                  <c:v>50</c:v>
                </c:pt>
                <c:pt idx="3">
                  <c:v>25</c:v>
                </c:pt>
                <c:pt idx="4">
                  <c:v>12.5</c:v>
                </c:pt>
                <c:pt idx="5">
                  <c:v>6.25</c:v>
                </c:pt>
                <c:pt idx="6">
                  <c:v>3.125</c:v>
                </c:pt>
              </c:numCache>
            </c:numRef>
          </c:xVal>
          <c:yVal>
            <c:numRef>
              <c:f>'Chart with example data'!$G$23:$G$29</c:f>
              <c:numCache>
                <c:formatCode>0.00</c:formatCode>
                <c:ptCount val="7"/>
                <c:pt idx="0">
                  <c:v>1.9084850188786497</c:v>
                </c:pt>
                <c:pt idx="1">
                  <c:v>1.0114691795988995</c:v>
                </c:pt>
                <c:pt idx="2">
                  <c:v>0.5183352546328639</c:v>
                </c:pt>
                <c:pt idx="3">
                  <c:v>0.26393702155485954</c:v>
                </c:pt>
                <c:pt idx="4">
                  <c:v>0.13845165871718562</c:v>
                </c:pt>
                <c:pt idx="5">
                  <c:v>7.953883724271707E-2</c:v>
                </c:pt>
                <c:pt idx="6">
                  <c:v>5.7226670159574514E-2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07-4315-A124-971878DD8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5786000"/>
        <c:axId val="660724032"/>
      </c:scatterChart>
      <c:valAx>
        <c:axId val="1695786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'Chart with example data'!$C$22</c:f>
              <c:strCache>
                <c:ptCount val="1"/>
                <c:pt idx="0">
                  <c:v>Concentration/μM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724032"/>
        <c:crosses val="autoZero"/>
        <c:crossBetween val="midCat"/>
      </c:valAx>
      <c:valAx>
        <c:axId val="660724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'Chart with example data'!$G$22</c:f>
              <c:strCache>
                <c:ptCount val="1"/>
                <c:pt idx="0">
                  <c:v>Absorbance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57860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27</xdr:row>
      <xdr:rowOff>92075</xdr:rowOff>
    </xdr:from>
    <xdr:to>
      <xdr:col>14</xdr:col>
      <xdr:colOff>314325</xdr:colOff>
      <xdr:row>42</xdr:row>
      <xdr:rowOff>73025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54EAD5A-4D99-4CF5-AAC8-262079CAC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27</xdr:row>
      <xdr:rowOff>92075</xdr:rowOff>
    </xdr:from>
    <xdr:to>
      <xdr:col>14</xdr:col>
      <xdr:colOff>314325</xdr:colOff>
      <xdr:row>42</xdr:row>
      <xdr:rowOff>73025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010B00C-AA67-271A-D8D6-73EEECFC38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10348-199D-4845-AFDC-6301C0832F64}">
  <dimension ref="A1:V45"/>
  <sheetViews>
    <sheetView tabSelected="1" workbookViewId="0">
      <selection activeCell="C4" sqref="C4"/>
    </sheetView>
  </sheetViews>
  <sheetFormatPr defaultRowHeight="14.5" x14ac:dyDescent="0.35"/>
  <cols>
    <col min="3" max="3" width="18" customWidth="1"/>
    <col min="6" max="6" width="14.90625" customWidth="1"/>
    <col min="7" max="7" width="10.81640625" bestFit="1" customWidth="1"/>
    <col min="8" max="8" width="8.81640625" customWidth="1"/>
    <col min="12" max="12" width="16.36328125" bestFit="1" customWidth="1"/>
  </cols>
  <sheetData>
    <row r="1" spans="1:22" x14ac:dyDescent="0.35">
      <c r="A1" s="3"/>
      <c r="B1" s="3"/>
      <c r="C1" s="9" t="s">
        <v>9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35">
      <c r="A3" s="3"/>
      <c r="B3" s="3"/>
      <c r="C3" s="3" t="s">
        <v>11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x14ac:dyDescent="0.35">
      <c r="A4" s="3"/>
      <c r="B4" s="3"/>
      <c r="C4" s="1"/>
      <c r="D4" s="2" t="s">
        <v>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x14ac:dyDescent="0.35">
      <c r="A6" s="3"/>
      <c r="B6" s="3"/>
      <c r="C6" s="9" t="s">
        <v>21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x14ac:dyDescent="0.35">
      <c r="A8" s="3"/>
      <c r="B8" s="3"/>
      <c r="C8" s="3" t="s">
        <v>22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x14ac:dyDescent="0.35">
      <c r="A9" s="3"/>
      <c r="B9" s="3"/>
      <c r="C9" s="1"/>
      <c r="D9" s="2" t="s">
        <v>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x14ac:dyDescent="0.35">
      <c r="A11" s="3"/>
      <c r="B11" s="3"/>
      <c r="C11" s="3" t="s">
        <v>10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x14ac:dyDescent="0.35">
      <c r="A12" s="3"/>
      <c r="B12" s="3"/>
      <c r="C12" s="4" t="e">
        <f>ABS((C9-C4)/C9)</f>
        <v>#DIV/0!</v>
      </c>
      <c r="D12" s="2" t="s">
        <v>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x14ac:dyDescent="0.35">
      <c r="A14" s="3"/>
      <c r="B14" s="3"/>
      <c r="C14" s="3" t="s">
        <v>5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x14ac:dyDescent="0.35">
      <c r="A15" s="3"/>
      <c r="B15" s="3"/>
      <c r="C15" s="5" t="e">
        <f>AVERAGE(C9,C4)</f>
        <v>#DIV/0!</v>
      </c>
      <c r="D15" s="2" t="s">
        <v>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x14ac:dyDescent="0.35">
      <c r="A17" s="3"/>
      <c r="B17" s="3"/>
      <c r="C17" s="3" t="s">
        <v>2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x14ac:dyDescent="0.35">
      <c r="A18" s="3"/>
      <c r="B18" s="3"/>
      <c r="C18" s="3" t="s">
        <v>3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x14ac:dyDescent="0.35">
      <c r="A19" s="3"/>
      <c r="B19" s="3"/>
      <c r="C19" s="3" t="s">
        <v>7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x14ac:dyDescent="0.35">
      <c r="A20" s="3"/>
      <c r="B20" s="3"/>
      <c r="C20" s="3"/>
      <c r="D20" s="3"/>
      <c r="E20" s="3"/>
      <c r="F20" s="3"/>
      <c r="G20" s="3"/>
      <c r="H20" s="3" t="s">
        <v>14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x14ac:dyDescent="0.35">
      <c r="A21" s="3"/>
      <c r="B21" s="3"/>
      <c r="C21" s="9" t="s">
        <v>20</v>
      </c>
      <c r="D21" s="3"/>
      <c r="E21" s="3"/>
      <c r="F21" s="3"/>
      <c r="G21" s="3"/>
      <c r="H21" s="5" t="e">
        <f>MIN(2,-LOG(0.2/$C$15))</f>
        <v>#DIV/0!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x14ac:dyDescent="0.35">
      <c r="A22" s="3"/>
      <c r="B22" s="3"/>
      <c r="C22" s="2" t="s">
        <v>13</v>
      </c>
      <c r="D22" s="2" t="s">
        <v>1</v>
      </c>
      <c r="E22" s="3"/>
      <c r="F22" s="2" t="s">
        <v>4</v>
      </c>
      <c r="G22" s="7" t="s">
        <v>6</v>
      </c>
      <c r="H22" s="3"/>
      <c r="I22" s="3"/>
      <c r="J22" s="3"/>
      <c r="K22" s="3" t="s">
        <v>15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x14ac:dyDescent="0.35">
      <c r="A23" s="3"/>
      <c r="B23" s="3"/>
      <c r="C23" s="1"/>
      <c r="D23" s="1"/>
      <c r="E23" s="3"/>
      <c r="F23" s="4" t="e">
        <f t="shared" ref="F23:F29" si="0">D23/$C$15</f>
        <v>#DIV/0!</v>
      </c>
      <c r="G23" s="6" t="e">
        <f>-LOG(F23)</f>
        <v>#DIV/0!</v>
      </c>
      <c r="H23" s="3"/>
      <c r="I23" s="3"/>
      <c r="J23" s="3"/>
      <c r="K23" s="1"/>
      <c r="L23" s="2" t="str">
        <f>D22</f>
        <v>reading/mV</v>
      </c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x14ac:dyDescent="0.35">
      <c r="A24" s="3"/>
      <c r="B24" s="3"/>
      <c r="C24" s="1"/>
      <c r="D24" s="1"/>
      <c r="E24" s="3"/>
      <c r="F24" s="4" t="e">
        <f t="shared" si="0"/>
        <v>#DIV/0!</v>
      </c>
      <c r="G24" s="6" t="e">
        <f t="shared" ref="G24:G29" si="1">-LOG(F24)</f>
        <v>#DIV/0!</v>
      </c>
      <c r="H24" s="3"/>
      <c r="I24" s="3"/>
      <c r="J24" s="3"/>
      <c r="K24" s="1"/>
      <c r="L24" s="2" t="s">
        <v>16</v>
      </c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x14ac:dyDescent="0.35">
      <c r="A25" s="3"/>
      <c r="B25" s="3"/>
      <c r="C25" s="1"/>
      <c r="D25" s="1"/>
      <c r="E25" s="3"/>
      <c r="F25" s="4" t="e">
        <f t="shared" si="0"/>
        <v>#DIV/0!</v>
      </c>
      <c r="G25" s="6" t="e">
        <f t="shared" si="1"/>
        <v>#DIV/0!</v>
      </c>
      <c r="H25" s="3"/>
      <c r="I25" s="3"/>
      <c r="J25" s="3"/>
      <c r="K25" s="10" t="e">
        <f>-LOG(K23/(IF(K24=0,$C$15,K24)))</f>
        <v>#DIV/0!</v>
      </c>
      <c r="L25" s="2" t="s">
        <v>17</v>
      </c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x14ac:dyDescent="0.35">
      <c r="A26" s="3"/>
      <c r="B26" s="3"/>
      <c r="C26" s="1"/>
      <c r="D26" s="1"/>
      <c r="E26" s="3"/>
      <c r="F26" s="4" t="e">
        <f t="shared" si="0"/>
        <v>#DIV/0!</v>
      </c>
      <c r="G26" s="6" t="e">
        <f t="shared" si="1"/>
        <v>#DIV/0!</v>
      </c>
      <c r="H26" s="3"/>
      <c r="I26" s="3"/>
      <c r="J26" s="3"/>
      <c r="K26" s="8" t="e">
        <f>K25*SLOPE(C23:C29,G23:G29)</f>
        <v>#DIV/0!</v>
      </c>
      <c r="L26" s="2" t="str">
        <f>C22</f>
        <v>Concentration/μM</v>
      </c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x14ac:dyDescent="0.35">
      <c r="A27" s="3"/>
      <c r="B27" s="3"/>
      <c r="C27" s="1"/>
      <c r="D27" s="1"/>
      <c r="E27" s="3"/>
      <c r="F27" s="4" t="e">
        <f t="shared" si="0"/>
        <v>#DIV/0!</v>
      </c>
      <c r="G27" s="6" t="e">
        <f t="shared" si="1"/>
        <v>#DIV/0!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x14ac:dyDescent="0.35">
      <c r="A28" s="3"/>
      <c r="B28" s="3"/>
      <c r="C28" s="1"/>
      <c r="D28" s="1"/>
      <c r="E28" s="3"/>
      <c r="F28" s="4" t="e">
        <f t="shared" si="0"/>
        <v>#DIV/0!</v>
      </c>
      <c r="G28" s="6" t="e">
        <f t="shared" si="1"/>
        <v>#DIV/0!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x14ac:dyDescent="0.35">
      <c r="A29" s="3"/>
      <c r="B29" s="3"/>
      <c r="C29" s="1"/>
      <c r="D29" s="1"/>
      <c r="E29" s="3"/>
      <c r="F29" s="4" t="e">
        <f t="shared" si="0"/>
        <v>#DIV/0!</v>
      </c>
      <c r="G29" s="6" t="e">
        <f t="shared" si="1"/>
        <v>#DIV/0!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x14ac:dyDescent="0.35">
      <c r="A41" s="3" t="s">
        <v>8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x14ac:dyDescent="0.35">
      <c r="A42" s="5" t="str">
        <f>_xlfn.CONCAT(G22, " vs. ",C22)</f>
        <v>Absorbance vs. Concentration/μM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x14ac:dyDescent="0.35">
      <c r="A44" t="s">
        <v>23</v>
      </c>
    </row>
    <row r="45" spans="1:22" x14ac:dyDescent="0.35">
      <c r="A45" t="s">
        <v>18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5"/>
  <sheetViews>
    <sheetView workbookViewId="0">
      <selection activeCell="C20" sqref="C20:C21"/>
    </sheetView>
  </sheetViews>
  <sheetFormatPr defaultRowHeight="14.5" x14ac:dyDescent="0.35"/>
  <cols>
    <col min="3" max="3" width="18" customWidth="1"/>
    <col min="6" max="6" width="14.90625" customWidth="1"/>
    <col min="7" max="7" width="10.81640625" bestFit="1" customWidth="1"/>
    <col min="8" max="8" width="8.81640625" customWidth="1"/>
    <col min="12" max="12" width="16.36328125" bestFit="1" customWidth="1"/>
  </cols>
  <sheetData>
    <row r="1" spans="1:22" x14ac:dyDescent="0.35">
      <c r="A1" s="3"/>
      <c r="B1" s="3"/>
      <c r="C1" s="9" t="s">
        <v>9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35">
      <c r="A3" s="3"/>
      <c r="B3" s="3"/>
      <c r="C3" s="3" t="s">
        <v>11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x14ac:dyDescent="0.35">
      <c r="A4" s="3"/>
      <c r="B4" s="3"/>
      <c r="C4" s="1">
        <v>73.099999999999994</v>
      </c>
      <c r="D4" s="2" t="s">
        <v>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x14ac:dyDescent="0.35">
      <c r="A6" s="3"/>
      <c r="B6" s="3"/>
      <c r="C6" s="9" t="s">
        <v>21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x14ac:dyDescent="0.35">
      <c r="A8" s="3"/>
      <c r="B8" s="3"/>
      <c r="C8" s="3" t="s">
        <v>22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x14ac:dyDescent="0.35">
      <c r="A9" s="3"/>
      <c r="B9" s="3"/>
      <c r="C9" s="1">
        <v>72.7</v>
      </c>
      <c r="D9" s="2" t="s">
        <v>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x14ac:dyDescent="0.35">
      <c r="A11" s="3"/>
      <c r="B11" s="3"/>
      <c r="C11" s="3" t="s">
        <v>10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x14ac:dyDescent="0.35">
      <c r="A12" s="3"/>
      <c r="B12" s="3"/>
      <c r="C12" s="4">
        <f>ABS((C9-C4)/C9)</f>
        <v>5.50206327372753E-3</v>
      </c>
      <c r="D12" s="2" t="s">
        <v>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x14ac:dyDescent="0.35">
      <c r="A14" s="3"/>
      <c r="B14" s="3"/>
      <c r="C14" s="3" t="s">
        <v>5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x14ac:dyDescent="0.35">
      <c r="A15" s="3"/>
      <c r="B15" s="3"/>
      <c r="C15" s="5">
        <f>AVERAGE(C9,C4)</f>
        <v>72.900000000000006</v>
      </c>
      <c r="D15" s="2" t="s">
        <v>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x14ac:dyDescent="0.35">
      <c r="A17" s="3"/>
      <c r="B17" s="3"/>
      <c r="C17" s="3" t="s">
        <v>2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x14ac:dyDescent="0.35">
      <c r="A18" s="3"/>
      <c r="B18" s="3"/>
      <c r="C18" s="3" t="s">
        <v>3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x14ac:dyDescent="0.35">
      <c r="A19" s="3"/>
      <c r="B19" s="3"/>
      <c r="C19" s="3" t="s">
        <v>7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x14ac:dyDescent="0.35">
      <c r="A20" s="3"/>
      <c r="B20" s="3"/>
      <c r="C20" s="3"/>
      <c r="D20" s="3"/>
      <c r="E20" s="3"/>
      <c r="F20" s="3"/>
      <c r="G20" s="3"/>
      <c r="H20" s="3" t="s">
        <v>14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x14ac:dyDescent="0.35">
      <c r="A21" s="3"/>
      <c r="B21" s="3"/>
      <c r="C21" s="9" t="s">
        <v>20</v>
      </c>
      <c r="D21" s="3"/>
      <c r="E21" s="3"/>
      <c r="F21" s="3"/>
      <c r="G21" s="3"/>
      <c r="H21" s="5">
        <f>MIN(2,-LOG(0.2/$C$15))</f>
        <v>2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x14ac:dyDescent="0.35">
      <c r="A22" s="3"/>
      <c r="B22" s="3"/>
      <c r="C22" s="2" t="s">
        <v>13</v>
      </c>
      <c r="D22" s="2" t="s">
        <v>1</v>
      </c>
      <c r="E22" s="3"/>
      <c r="F22" s="2" t="s">
        <v>4</v>
      </c>
      <c r="G22" s="7" t="s">
        <v>6</v>
      </c>
      <c r="H22" s="3"/>
      <c r="I22" s="3"/>
      <c r="J22" s="3"/>
      <c r="K22" s="3" t="s">
        <v>15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x14ac:dyDescent="0.35">
      <c r="A23" s="3"/>
      <c r="B23" s="3"/>
      <c r="C23" s="1">
        <v>200</v>
      </c>
      <c r="D23" s="1">
        <v>0.9</v>
      </c>
      <c r="E23" s="3"/>
      <c r="F23" s="4">
        <f t="shared" ref="F23:F29" si="0">D23/$C$15</f>
        <v>1.2345679012345678E-2</v>
      </c>
      <c r="G23" s="6">
        <f>-LOG(F23)</f>
        <v>1.9084850188786497</v>
      </c>
      <c r="H23" s="3"/>
      <c r="I23" s="3"/>
      <c r="J23" s="3"/>
      <c r="K23" s="1">
        <v>25.4</v>
      </c>
      <c r="L23" s="2" t="str">
        <f>D22</f>
        <v>reading/mV</v>
      </c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x14ac:dyDescent="0.35">
      <c r="A24" s="3"/>
      <c r="B24" s="3"/>
      <c r="C24" s="1">
        <v>100</v>
      </c>
      <c r="D24" s="1">
        <v>7.1</v>
      </c>
      <c r="E24" s="3"/>
      <c r="F24" s="4">
        <f t="shared" si="0"/>
        <v>9.7393689986282561E-2</v>
      </c>
      <c r="G24" s="6">
        <f t="shared" ref="G24:G29" si="1">-LOG(F24)</f>
        <v>1.0114691795988995</v>
      </c>
      <c r="H24" s="3"/>
      <c r="I24" s="3"/>
      <c r="J24" s="3"/>
      <c r="K24" s="1">
        <v>72.900000000000006</v>
      </c>
      <c r="L24" s="2" t="s">
        <v>16</v>
      </c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x14ac:dyDescent="0.35">
      <c r="A25" s="3"/>
      <c r="B25" s="3"/>
      <c r="C25" s="1">
        <v>50</v>
      </c>
      <c r="D25" s="1">
        <v>22.1</v>
      </c>
      <c r="E25" s="3"/>
      <c r="F25" s="4">
        <f t="shared" si="0"/>
        <v>0.30315500685871055</v>
      </c>
      <c r="G25" s="6">
        <f t="shared" si="1"/>
        <v>0.5183352546328639</v>
      </c>
      <c r="H25" s="3"/>
      <c r="I25" s="3"/>
      <c r="J25" s="3"/>
      <c r="K25" s="10">
        <f>-LOG(K23/(IF(K24=0,$C$15,K24)))</f>
        <v>0.45789381169803661</v>
      </c>
      <c r="L25" s="2" t="s">
        <v>17</v>
      </c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x14ac:dyDescent="0.35">
      <c r="A26" s="3"/>
      <c r="B26" s="3"/>
      <c r="C26" s="1">
        <v>25</v>
      </c>
      <c r="D26" s="1">
        <v>39.700000000000003</v>
      </c>
      <c r="E26" s="3"/>
      <c r="F26" s="4">
        <f t="shared" si="0"/>
        <v>0.54458161865569277</v>
      </c>
      <c r="G26" s="6">
        <f t="shared" si="1"/>
        <v>0.26393702155485954</v>
      </c>
      <c r="H26" s="3"/>
      <c r="I26" s="3"/>
      <c r="J26" s="3"/>
      <c r="K26" s="8">
        <f>K25*SLOPE(C23:C29,G23:G29)</f>
        <v>48.268507253066083</v>
      </c>
      <c r="L26" s="2" t="str">
        <f>C22</f>
        <v>Concentration/μM</v>
      </c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x14ac:dyDescent="0.35">
      <c r="A27" s="3"/>
      <c r="B27" s="3"/>
      <c r="C27" s="1">
        <v>12.5</v>
      </c>
      <c r="D27" s="1">
        <v>53</v>
      </c>
      <c r="E27" s="3"/>
      <c r="F27" s="4">
        <f t="shared" si="0"/>
        <v>0.72702331961591216</v>
      </c>
      <c r="G27" s="6">
        <f t="shared" si="1"/>
        <v>0.13845165871718562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x14ac:dyDescent="0.35">
      <c r="A28" s="3"/>
      <c r="B28" s="3"/>
      <c r="C28" s="1">
        <v>6.25</v>
      </c>
      <c r="D28" s="1">
        <v>60.7</v>
      </c>
      <c r="E28" s="3"/>
      <c r="F28" s="4">
        <f t="shared" si="0"/>
        <v>0.83264746227709185</v>
      </c>
      <c r="G28" s="6">
        <f t="shared" si="1"/>
        <v>7.953883724271707E-2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x14ac:dyDescent="0.35">
      <c r="A29" s="3"/>
      <c r="B29" s="3"/>
      <c r="C29" s="1">
        <v>3.125</v>
      </c>
      <c r="D29" s="1">
        <v>63.9</v>
      </c>
      <c r="E29" s="3"/>
      <c r="F29" s="4">
        <f t="shared" si="0"/>
        <v>0.87654320987654311</v>
      </c>
      <c r="G29" s="6">
        <f t="shared" si="1"/>
        <v>5.7226670159574514E-2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x14ac:dyDescent="0.35">
      <c r="A41" s="3" t="s">
        <v>8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x14ac:dyDescent="0.35">
      <c r="A42" s="5" t="str">
        <f>_xlfn.CONCAT(G22, " vs. ",C22)</f>
        <v>Absorbance vs. Concentration/μM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x14ac:dyDescent="0.35">
      <c r="A44" t="s">
        <v>19</v>
      </c>
    </row>
    <row r="45" spans="1:22" x14ac:dyDescent="0.35">
      <c r="A45" t="s">
        <v>18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374fa-46ae-4859-acf9-337d9d3565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2AFD750426FF4689ED6EEB53C2951A" ma:contentTypeVersion="19" ma:contentTypeDescription="Create a new document." ma:contentTypeScope="" ma:versionID="1f8c08423a49e4686c6e5fe41ba2e1d2">
  <xsd:schema xmlns:xsd="http://www.w3.org/2001/XMLSchema" xmlns:xs="http://www.w3.org/2001/XMLSchema" xmlns:p="http://schemas.microsoft.com/office/2006/metadata/properties" xmlns:ns3="861374fa-46ae-4859-acf9-337d9d35654b" xmlns:ns4="bcf48347-58aa-4d62-91d1-b7aa5d8fd5de" targetNamespace="http://schemas.microsoft.com/office/2006/metadata/properties" ma:root="true" ma:fieldsID="3292f50ba2e1edd12f9236b8c8235504" ns3:_="" ns4:_="">
    <xsd:import namespace="861374fa-46ae-4859-acf9-337d9d35654b"/>
    <xsd:import namespace="bcf48347-58aa-4d62-91d1-b7aa5d8fd5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374fa-46ae-4859-acf9-337d9d3565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f48347-58aa-4d62-91d1-b7aa5d8fd5d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996940-3EEF-4F45-A7F6-A5F658672E71}">
  <ds:schemaRefs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861374fa-46ae-4859-acf9-337d9d35654b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bcf48347-58aa-4d62-91d1-b7aa5d8fd5de"/>
  </ds:schemaRefs>
</ds:datastoreItem>
</file>

<file path=customXml/itemProps2.xml><?xml version="1.0" encoding="utf-8"?>
<ds:datastoreItem xmlns:ds="http://schemas.openxmlformats.org/officeDocument/2006/customXml" ds:itemID="{239FFC6D-BBFC-48A9-9C08-47C46EAE43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B7EDCF-38BA-4DC6-BFBF-7879C2DDB6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374fa-46ae-4859-acf9-337d9d35654b"/>
    <ds:schemaRef ds:uri="bcf48347-58aa-4d62-91d1-b7aa5d8fd5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 ready to take data</vt:lpstr>
      <vt:lpstr>Chart with example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Thomson</dc:creator>
  <cp:lastModifiedBy>Patrick Thomson</cp:lastModifiedBy>
  <dcterms:created xsi:type="dcterms:W3CDTF">2015-06-05T18:17:20Z</dcterms:created>
  <dcterms:modified xsi:type="dcterms:W3CDTF">2026-04-16T10:12:50Z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0x010100D62AFD750426FF4689ED6EEB53C2951A</vt:lpwstr>
  </property>
</Properties>
</file>